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E:\John's Consulting\Website\Website photos\"/>
    </mc:Choice>
  </mc:AlternateContent>
  <xr:revisionPtr revIDLastSave="0" documentId="8_{3C50CC11-1F4C-46B6-BBFA-72C18BA1D57C}" xr6:coauthVersionLast="45" xr6:coauthVersionMax="45" xr10:uidLastSave="{00000000-0000-0000-0000-000000000000}"/>
  <bookViews>
    <workbookView xWindow="990" yWindow="-120" windowWidth="27930" windowHeight="16440" xr2:uid="{18EF25C6-487B-4018-B6A1-5297407FA701}"/>
  </bookViews>
  <sheets>
    <sheet name="theExcelFactor.com Solar Mode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8" i="1" l="1"/>
  <c r="N17" i="1"/>
  <c r="N16" i="1"/>
  <c r="C25" i="1" l="1"/>
  <c r="L16" i="1"/>
  <c r="E29" i="1"/>
  <c r="D29" i="1" s="1"/>
  <c r="F20" i="1"/>
  <c r="F13" i="1"/>
  <c r="F14" i="1"/>
  <c r="F15" i="1"/>
  <c r="G15" i="1" s="1"/>
  <c r="F16" i="1"/>
  <c r="G16" i="1" s="1"/>
  <c r="F17" i="1"/>
  <c r="F18" i="1"/>
  <c r="G18" i="1" s="1"/>
  <c r="F19" i="1"/>
  <c r="G20" i="1"/>
  <c r="F21" i="1"/>
  <c r="G21" i="1" s="1"/>
  <c r="F22" i="1"/>
  <c r="G22" i="1" s="1"/>
  <c r="F23" i="1"/>
  <c r="G23" i="1" s="1"/>
  <c r="F24" i="1"/>
  <c r="G24" i="1" s="1"/>
  <c r="G14" i="1"/>
  <c r="G17" i="1"/>
  <c r="G19" i="1"/>
  <c r="G13" i="1"/>
  <c r="O15" i="1"/>
  <c r="N28" i="1"/>
  <c r="D25" i="1"/>
  <c r="E25" i="1"/>
  <c r="L19" i="1"/>
  <c r="M19" i="1" s="1"/>
  <c r="O19" i="1" s="1"/>
  <c r="K18" i="1" l="1"/>
  <c r="K11" i="1"/>
  <c r="F25" i="1"/>
  <c r="E27" i="1" s="1"/>
  <c r="K16" i="1" s="1"/>
  <c r="G25" i="1"/>
  <c r="J18" i="1" l="1"/>
  <c r="L18" i="1"/>
  <c r="K17" i="1"/>
  <c r="M16" i="1" l="1"/>
  <c r="O16" i="1" s="1"/>
  <c r="M17" i="1"/>
  <c r="O17" i="1" s="1"/>
  <c r="N27" i="1" l="1"/>
  <c r="N29" i="1" s="1"/>
  <c r="M20" i="1"/>
  <c r="O20" i="1" l="1"/>
  <c r="M18" i="1" l="1"/>
  <c r="O18" i="1" s="1"/>
  <c r="O21" i="1" s="1"/>
  <c r="M21" i="1" l="1"/>
  <c r="N30" i="1"/>
  <c r="N31" i="1" s="1"/>
  <c r="N32" i="1" s="1"/>
</calcChain>
</file>

<file path=xl/sharedStrings.xml><?xml version="1.0" encoding="utf-8"?>
<sst xmlns="http://schemas.openxmlformats.org/spreadsheetml/2006/main" count="49" uniqueCount="45">
  <si>
    <t>Usage</t>
  </si>
  <si>
    <t>Supply Charge</t>
  </si>
  <si>
    <t>Discount</t>
  </si>
  <si>
    <t>Net Bill</t>
  </si>
  <si>
    <t>Feed In Tariff</t>
  </si>
  <si>
    <t>kWh</t>
  </si>
  <si>
    <t>Rate</t>
  </si>
  <si>
    <t>Bill</t>
  </si>
  <si>
    <t>$/day</t>
  </si>
  <si>
    <t>Jan</t>
  </si>
  <si>
    <t>Feb</t>
  </si>
  <si>
    <t>Mar</t>
  </si>
  <si>
    <t>Apr</t>
  </si>
  <si>
    <t>May</t>
  </si>
  <si>
    <t>Jun</t>
  </si>
  <si>
    <t>Jul</t>
  </si>
  <si>
    <t>Aug</t>
  </si>
  <si>
    <t>Sep</t>
  </si>
  <si>
    <t>Oct</t>
  </si>
  <si>
    <t>Nov</t>
  </si>
  <si>
    <t>Dec</t>
  </si>
  <si>
    <t>Average</t>
  </si>
  <si>
    <t>Estimated Daily Capacity &amp; Usage</t>
  </si>
  <si>
    <t>Usage in daylight hours</t>
  </si>
  <si>
    <t>Check</t>
  </si>
  <si>
    <t>Supply Charge c/day</t>
  </si>
  <si>
    <t>Feed In Tarrif c/kWh</t>
  </si>
  <si>
    <t>Bill Cycle in days</t>
  </si>
  <si>
    <t>Usage Rate c/kWh</t>
  </si>
  <si>
    <t>Estimated Bill Cycle Usage kWh</t>
  </si>
  <si>
    <t>Diff to calc above</t>
  </si>
  <si>
    <t>Grid Supply Charge</t>
  </si>
  <si>
    <t>Usage at night (from Grid)</t>
  </si>
  <si>
    <t>Energy Company Data</t>
  </si>
  <si>
    <t>Night Usage</t>
  </si>
  <si>
    <t>Estimated Usage daylight hours (kWh)</t>
  </si>
  <si>
    <t>Estimated Excess / Deficit (kWh)</t>
  </si>
  <si>
    <t>Estimated Solar Performance (kWh)</t>
  </si>
  <si>
    <t>Estimated Daily Usage (kWh)</t>
  </si>
  <si>
    <t>Estimated % daylight hours usage</t>
  </si>
  <si>
    <t>Discount x on daily usage only</t>
  </si>
  <si>
    <t>Discount x [daily usage+Supply Charge]</t>
  </si>
  <si>
    <r>
      <t xml:space="preserve">| Note you can </t>
    </r>
    <r>
      <rPr>
        <b/>
        <u/>
        <sz val="10"/>
        <color theme="1"/>
        <rFont val="Calibri"/>
        <family val="2"/>
        <scheme val="minor"/>
      </rPr>
      <t>only enter one</t>
    </r>
    <r>
      <rPr>
        <sz val="10"/>
        <color theme="1"/>
        <rFont val="Calibri"/>
        <family val="2"/>
        <scheme val="minor"/>
      </rPr>
      <t xml:space="preserve"> discount basis and the other</t>
    </r>
  </si>
  <si>
    <t>| is then 0.  Origin Energy has 2 types of discounts.</t>
  </si>
  <si>
    <t>Bill Cycle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</si>
</sst>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0000"/>
    <numFmt numFmtId="166" formatCode="0.000"/>
    <numFmt numFmtId="167" formatCode="&quot;$&quot;#,##0.00000"/>
    <numFmt numFmtId="168" formatCode="_-* #,##0.0000_-;\-* #,##0.0000_-;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6"/>
      <color theme="1"/>
      <name val="Calibri Light"/>
      <family val="2"/>
      <scheme val="major"/>
    </font>
    <font>
      <sz val="16"/>
      <color theme="0"/>
      <name val="Calibri Light"/>
      <family val="2"/>
      <scheme val="major"/>
    </font>
    <font>
      <sz val="11"/>
      <color theme="0"/>
      <name val="Calibri Light"/>
      <family val="2"/>
      <scheme val="major"/>
    </font>
    <font>
      <b/>
      <sz val="11"/>
      <name val="Calibri"/>
      <family val="2"/>
      <scheme val="minor"/>
    </font>
    <font>
      <sz val="10"/>
      <color theme="0" tint="-0.499984740745262"/>
      <name val="Calibri"/>
      <family val="2"/>
      <scheme val="minor"/>
    </font>
    <font>
      <sz val="10"/>
      <color theme="1"/>
      <name val="Calibri"/>
      <family val="2"/>
      <scheme val="minor"/>
    </font>
    <font>
      <b/>
      <u/>
      <sz val="10"/>
      <color theme="1"/>
      <name val="Calibri"/>
      <family val="2"/>
      <scheme val="minor"/>
    </font>
    <font>
      <sz val="10"/>
      <color theme="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bgColor indexed="64"/>
      </patternFill>
    </fill>
    <fill>
      <patternFill patternType="solid">
        <fgColor theme="2" tint="-0.499984740745262"/>
        <bgColor indexed="64"/>
      </patternFill>
    </fill>
    <fill>
      <patternFill patternType="solid">
        <fgColor theme="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style="thin">
        <color theme="0" tint="-0.24994659260841701"/>
      </right>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right style="thin">
        <color theme="0" tint="-0.24994659260841701"/>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2" borderId="1" xfId="0" applyFill="1" applyBorder="1" applyProtection="1">
      <protection locked="0"/>
    </xf>
    <xf numFmtId="9" fontId="0" fillId="2" borderId="1" xfId="2" applyFont="1" applyFill="1" applyBorder="1" applyProtection="1">
      <protection locked="0"/>
    </xf>
    <xf numFmtId="0" fontId="0" fillId="2" borderId="2" xfId="0" applyFill="1" applyBorder="1" applyProtection="1">
      <protection locked="0"/>
    </xf>
    <xf numFmtId="9" fontId="0" fillId="2" borderId="2" xfId="2" applyFont="1" applyFill="1" applyBorder="1" applyProtection="1">
      <protection locked="0"/>
    </xf>
    <xf numFmtId="9" fontId="0" fillId="2" borderId="2" xfId="0" applyNumberFormat="1" applyFill="1" applyBorder="1" applyProtection="1">
      <protection locked="0"/>
    </xf>
    <xf numFmtId="0" fontId="0" fillId="0" borderId="0" xfId="0" applyProtection="1"/>
    <xf numFmtId="0" fontId="6" fillId="0" borderId="0" xfId="0" applyFont="1" applyProtection="1"/>
    <xf numFmtId="0" fontId="4" fillId="4" borderId="6" xfId="0" applyFont="1" applyFill="1" applyBorder="1" applyAlignment="1" applyProtection="1">
      <alignment wrapText="1"/>
    </xf>
    <xf numFmtId="0" fontId="4" fillId="4" borderId="7" xfId="0" applyFont="1" applyFill="1" applyBorder="1" applyAlignment="1" applyProtection="1">
      <alignment wrapText="1"/>
    </xf>
    <xf numFmtId="9" fontId="0" fillId="0" borderId="0" xfId="2" applyFont="1" applyProtection="1"/>
    <xf numFmtId="0" fontId="4" fillId="4" borderId="8" xfId="0" applyFont="1" applyFill="1" applyBorder="1" applyAlignment="1" applyProtection="1">
      <alignment wrapText="1"/>
    </xf>
    <xf numFmtId="4" fontId="0" fillId="0" borderId="2" xfId="0" applyNumberFormat="1" applyBorder="1" applyProtection="1"/>
    <xf numFmtId="0" fontId="2" fillId="4" borderId="0" xfId="0" applyFont="1" applyFill="1" applyAlignment="1" applyProtection="1">
      <alignment wrapText="1"/>
    </xf>
    <xf numFmtId="0" fontId="8" fillId="4" borderId="9" xfId="0" applyFont="1" applyFill="1" applyBorder="1" applyAlignment="1" applyProtection="1">
      <alignment vertical="top" wrapText="1"/>
    </xf>
    <xf numFmtId="0" fontId="8" fillId="4" borderId="10" xfId="0" applyFont="1" applyFill="1" applyBorder="1" applyAlignment="1" applyProtection="1">
      <alignment vertical="top" wrapText="1"/>
    </xf>
    <xf numFmtId="0" fontId="8" fillId="4" borderId="0" xfId="0" applyFont="1" applyFill="1" applyProtection="1"/>
    <xf numFmtId="0" fontId="0" fillId="0" borderId="1" xfId="0" applyBorder="1" applyProtection="1"/>
    <xf numFmtId="0" fontId="6" fillId="0" borderId="0" xfId="0" applyFont="1" applyFill="1" applyProtection="1"/>
    <xf numFmtId="0" fontId="0" fillId="0" borderId="0" xfId="0" applyFill="1" applyProtection="1"/>
    <xf numFmtId="0" fontId="7" fillId="4" borderId="0" xfId="0" applyFont="1" applyFill="1" applyAlignment="1" applyProtection="1">
      <alignment vertical="top" wrapText="1"/>
    </xf>
    <xf numFmtId="0" fontId="4" fillId="5" borderId="1" xfId="0" applyFont="1" applyFill="1" applyBorder="1" applyProtection="1"/>
    <xf numFmtId="0" fontId="2" fillId="5" borderId="1" xfId="0" applyFont="1" applyFill="1" applyBorder="1" applyProtection="1"/>
    <xf numFmtId="167" fontId="0" fillId="0" borderId="1" xfId="0" applyNumberFormat="1" applyBorder="1" applyProtection="1"/>
    <xf numFmtId="165" fontId="0" fillId="0" borderId="1" xfId="0" applyNumberFormat="1" applyBorder="1" applyProtection="1"/>
    <xf numFmtId="164" fontId="0" fillId="0" borderId="1" xfId="0" applyNumberFormat="1" applyBorder="1" applyProtection="1"/>
    <xf numFmtId="0" fontId="0" fillId="6" borderId="1" xfId="0" applyFill="1" applyBorder="1" applyProtection="1"/>
    <xf numFmtId="166" fontId="0" fillId="6" borderId="1" xfId="0" applyNumberFormat="1" applyFill="1" applyBorder="1" applyProtection="1"/>
    <xf numFmtId="0" fontId="0" fillId="8" borderId="0" xfId="0" applyFill="1" applyBorder="1" applyProtection="1"/>
    <xf numFmtId="0" fontId="0" fillId="8" borderId="0" xfId="0" applyFill="1" applyProtection="1"/>
    <xf numFmtId="0" fontId="0" fillId="7" borderId="1" xfId="0" applyFill="1" applyBorder="1" applyProtection="1"/>
    <xf numFmtId="165" fontId="0" fillId="7" borderId="1" xfId="0" applyNumberFormat="1" applyFill="1" applyBorder="1" applyProtection="1"/>
    <xf numFmtId="164" fontId="0" fillId="7" borderId="1" xfId="0" applyNumberFormat="1" applyFill="1" applyBorder="1" applyProtection="1"/>
    <xf numFmtId="0" fontId="0" fillId="3" borderId="1" xfId="0" applyFill="1" applyBorder="1" applyProtection="1"/>
    <xf numFmtId="0" fontId="2" fillId="4" borderId="1" xfId="0" applyFont="1" applyFill="1" applyBorder="1" applyProtection="1"/>
    <xf numFmtId="9" fontId="9" fillId="6" borderId="1" xfId="2" applyFont="1" applyFill="1" applyBorder="1" applyProtection="1"/>
    <xf numFmtId="166" fontId="9" fillId="6" borderId="1" xfId="0" applyNumberFormat="1" applyFont="1" applyFill="1" applyBorder="1" applyProtection="1"/>
    <xf numFmtId="0" fontId="10" fillId="7" borderId="4" xfId="0" applyFont="1" applyFill="1" applyBorder="1" applyProtection="1"/>
    <xf numFmtId="0" fontId="10" fillId="0" borderId="0" xfId="0" applyFont="1" applyProtection="1"/>
    <xf numFmtId="0" fontId="10" fillId="0" borderId="3" xfId="0" applyFont="1" applyBorder="1" applyProtection="1"/>
    <xf numFmtId="0" fontId="10" fillId="0" borderId="5" xfId="0" applyFont="1" applyBorder="1" applyProtection="1"/>
    <xf numFmtId="164" fontId="10" fillId="0" borderId="4" xfId="0" applyNumberFormat="1" applyFont="1" applyBorder="1" applyProtection="1"/>
    <xf numFmtId="0" fontId="3" fillId="0" borderId="0" xfId="0" applyFont="1" applyAlignment="1" applyProtection="1">
      <alignment horizontal="right" vertical="top"/>
    </xf>
    <xf numFmtId="166" fontId="2" fillId="5" borderId="1" xfId="0" applyNumberFormat="1" applyFont="1" applyFill="1" applyBorder="1" applyProtection="1"/>
    <xf numFmtId="168" fontId="0" fillId="0" borderId="1" xfId="1" applyNumberFormat="1" applyFont="1" applyFill="1" applyBorder="1" applyProtection="1"/>
    <xf numFmtId="0" fontId="10" fillId="7" borderId="3" xfId="0" applyFont="1" applyFill="1" applyBorder="1" applyProtection="1"/>
    <xf numFmtId="0" fontId="10" fillId="7" borderId="5" xfId="0" applyFont="1" applyFill="1" applyBorder="1" applyProtection="1"/>
    <xf numFmtId="164" fontId="10" fillId="7" borderId="4" xfId="0" applyNumberFormat="1" applyFont="1" applyFill="1" applyBorder="1" applyProtection="1"/>
    <xf numFmtId="0" fontId="11" fillId="0" borderId="0" xfId="0" quotePrefix="1" applyFont="1" applyProtection="1"/>
    <xf numFmtId="166" fontId="0" fillId="0" borderId="1" xfId="0" applyNumberFormat="1" applyFill="1" applyBorder="1" applyProtection="1"/>
    <xf numFmtId="167" fontId="0" fillId="0" borderId="1" xfId="0" applyNumberFormat="1" applyFill="1" applyBorder="1" applyProtection="1"/>
    <xf numFmtId="0" fontId="3" fillId="0" borderId="0" xfId="0" applyFont="1" applyAlignment="1" applyProtection="1">
      <alignment horizontal="right"/>
    </xf>
    <xf numFmtId="43" fontId="2" fillId="5" borderId="1" xfId="1" applyFont="1" applyFill="1" applyBorder="1" applyProtection="1"/>
    <xf numFmtId="43" fontId="0" fillId="6" borderId="1" xfId="1" applyFont="1" applyFill="1" applyBorder="1" applyProtection="1"/>
    <xf numFmtId="43" fontId="0" fillId="0" borderId="1" xfId="1" applyFont="1" applyFill="1" applyBorder="1" applyProtection="1"/>
    <xf numFmtId="43" fontId="0" fillId="8" borderId="0" xfId="1" applyFont="1" applyFill="1" applyBorder="1" applyProtection="1"/>
    <xf numFmtId="43" fontId="0" fillId="8" borderId="0" xfId="1" applyFont="1" applyFill="1" applyProtection="1"/>
    <xf numFmtId="0" fontId="4" fillId="4" borderId="9" xfId="0" applyFont="1" applyFill="1" applyBorder="1" applyAlignment="1" applyProtection="1">
      <alignment vertical="top" wrapText="1"/>
    </xf>
    <xf numFmtId="0" fontId="13" fillId="4" borderId="10" xfId="0" applyFont="1" applyFill="1" applyBorder="1" applyAlignment="1" applyProtection="1">
      <alignment vertical="top" wrapText="1"/>
    </xf>
  </cellXfs>
  <cellStyles count="3">
    <cellStyle name="Comma" xfId="1" builtinId="3"/>
    <cellStyle name="Normal" xfId="0" builtinId="0"/>
    <cellStyle name="Percent" xfId="2" builtinId="5"/>
  </cellStyles>
  <dxfs count="3">
    <dxf>
      <fill>
        <patternFill>
          <bgColor rgb="FF92D050"/>
        </patternFill>
      </fill>
    </dxf>
    <dxf>
      <font>
        <b/>
        <i val="0"/>
        <color theme="0"/>
      </font>
      <fill>
        <patternFill>
          <bgColor rgb="FFFF0000"/>
        </patternFill>
      </fill>
    </dxf>
    <dxf>
      <fill>
        <patternFill>
          <bgColor rgb="FF92D050"/>
        </patternFill>
      </fill>
    </dxf>
  </dxfs>
  <tableStyles count="0" defaultTableStyle="TableStyleMedium2" defaultPivotStyle="PivotStyleLight16"/>
  <colors>
    <mruColors>
      <color rgb="FF99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504824</xdr:colOff>
      <xdr:row>25</xdr:row>
      <xdr:rowOff>57153</xdr:rowOff>
    </xdr:from>
    <xdr:to>
      <xdr:col>2</xdr:col>
      <xdr:colOff>876300</xdr:colOff>
      <xdr:row>29</xdr:row>
      <xdr:rowOff>19050</xdr:rowOff>
    </xdr:to>
    <xdr:sp macro="" textlink="">
      <xdr:nvSpPr>
        <xdr:cNvPr id="76" name="Arrow: Bent-Up 75">
          <a:extLst>
            <a:ext uri="{FF2B5EF4-FFF2-40B4-BE49-F238E27FC236}">
              <a16:creationId xmlns:a16="http://schemas.microsoft.com/office/drawing/2014/main" id="{DB40B27F-F394-49CF-B369-47A79C1651AC}"/>
            </a:ext>
          </a:extLst>
        </xdr:cNvPr>
        <xdr:cNvSpPr/>
      </xdr:nvSpPr>
      <xdr:spPr>
        <a:xfrm rot="5400000">
          <a:off x="976313" y="3843339"/>
          <a:ext cx="933447" cy="371476"/>
        </a:xfrm>
        <a:prstGeom prst="bentUpArrow">
          <a:avLst/>
        </a:prstGeom>
        <a:solidFill>
          <a:schemeClr val="accent1">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xdr:col>
      <xdr:colOff>381000</xdr:colOff>
      <xdr:row>25</xdr:row>
      <xdr:rowOff>38101</xdr:rowOff>
    </xdr:from>
    <xdr:to>
      <xdr:col>5</xdr:col>
      <xdr:colOff>762000</xdr:colOff>
      <xdr:row>29</xdr:row>
      <xdr:rowOff>19430</xdr:rowOff>
    </xdr:to>
    <xdr:sp macro="" textlink="">
      <xdr:nvSpPr>
        <xdr:cNvPr id="83" name="Arrow: Bent-Up 82">
          <a:extLst>
            <a:ext uri="{FF2B5EF4-FFF2-40B4-BE49-F238E27FC236}">
              <a16:creationId xmlns:a16="http://schemas.microsoft.com/office/drawing/2014/main" id="{188CF68F-5900-4D7C-A584-DC3D27A0F41A}"/>
            </a:ext>
          </a:extLst>
        </xdr:cNvPr>
        <xdr:cNvSpPr/>
      </xdr:nvSpPr>
      <xdr:spPr>
        <a:xfrm rot="5400000" flipV="1">
          <a:off x="3685985" y="3829241"/>
          <a:ext cx="952879" cy="381000"/>
        </a:xfrm>
        <a:prstGeom prst="bentUpArrow">
          <a:avLst/>
        </a:prstGeom>
        <a:solidFill>
          <a:schemeClr val="accent1">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xdr:col>
      <xdr:colOff>104774</xdr:colOff>
      <xdr:row>25</xdr:row>
      <xdr:rowOff>47628</xdr:rowOff>
    </xdr:from>
    <xdr:to>
      <xdr:col>3</xdr:col>
      <xdr:colOff>971549</xdr:colOff>
      <xdr:row>27</xdr:row>
      <xdr:rowOff>57153</xdr:rowOff>
    </xdr:to>
    <xdr:sp macro="" textlink="">
      <xdr:nvSpPr>
        <xdr:cNvPr id="85" name="Arrow: Bent-Up 84">
          <a:extLst>
            <a:ext uri="{FF2B5EF4-FFF2-40B4-BE49-F238E27FC236}">
              <a16:creationId xmlns:a16="http://schemas.microsoft.com/office/drawing/2014/main" id="{49896DE8-C69D-42EA-83B5-EC3FE7FC3830}"/>
            </a:ext>
          </a:extLst>
        </xdr:cNvPr>
        <xdr:cNvSpPr/>
      </xdr:nvSpPr>
      <xdr:spPr>
        <a:xfrm rot="5400000">
          <a:off x="2057399" y="4800603"/>
          <a:ext cx="390525" cy="866775"/>
        </a:xfrm>
        <a:prstGeom prst="bentUpArrow">
          <a:avLst>
            <a:gd name="adj1" fmla="val 25000"/>
            <a:gd name="adj2" fmla="val 22115"/>
            <a:gd name="adj3" fmla="val 25000"/>
          </a:avLst>
        </a:prstGeom>
        <a:solidFill>
          <a:schemeClr val="accent1">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323848</xdr:colOff>
      <xdr:row>25</xdr:row>
      <xdr:rowOff>390525</xdr:rowOff>
    </xdr:from>
    <xdr:to>
      <xdr:col>5</xdr:col>
      <xdr:colOff>666749</xdr:colOff>
      <xdr:row>27</xdr:row>
      <xdr:rowOff>0</xdr:rowOff>
    </xdr:to>
    <xdr:sp macro="" textlink="">
      <xdr:nvSpPr>
        <xdr:cNvPr id="86" name="Arrow: Right 85">
          <a:extLst>
            <a:ext uri="{FF2B5EF4-FFF2-40B4-BE49-F238E27FC236}">
              <a16:creationId xmlns:a16="http://schemas.microsoft.com/office/drawing/2014/main" id="{A9FF06A3-1FF1-4B2E-8695-DAFCE1B82D0E}"/>
            </a:ext>
          </a:extLst>
        </xdr:cNvPr>
        <xdr:cNvSpPr/>
      </xdr:nvSpPr>
      <xdr:spPr>
        <a:xfrm rot="10800000">
          <a:off x="3914773" y="3895725"/>
          <a:ext cx="342901" cy="200025"/>
        </a:xfrm>
        <a:prstGeom prst="rightArrow">
          <a:avLst/>
        </a:prstGeom>
        <a:solidFill>
          <a:schemeClr val="accent1">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11</xdr:col>
      <xdr:colOff>276225</xdr:colOff>
      <xdr:row>8</xdr:row>
      <xdr:rowOff>152401</xdr:rowOff>
    </xdr:from>
    <xdr:to>
      <xdr:col>14</xdr:col>
      <xdr:colOff>1933575</xdr:colOff>
      <xdr:row>12</xdr:row>
      <xdr:rowOff>133350</xdr:rowOff>
    </xdr:to>
    <xdr:sp macro="" textlink="">
      <xdr:nvSpPr>
        <xdr:cNvPr id="87" name="TextBox 86">
          <a:extLst>
            <a:ext uri="{FF2B5EF4-FFF2-40B4-BE49-F238E27FC236}">
              <a16:creationId xmlns:a16="http://schemas.microsoft.com/office/drawing/2014/main" id="{B603F541-AC8E-4764-B18F-14EA572F7CCA}"/>
            </a:ext>
          </a:extLst>
        </xdr:cNvPr>
        <xdr:cNvSpPr txBox="1"/>
      </xdr:nvSpPr>
      <xdr:spPr>
        <a:xfrm>
          <a:off x="9410700" y="1295401"/>
          <a:ext cx="4171950" cy="1200149"/>
        </a:xfrm>
        <a:prstGeom prst="rect">
          <a:avLst/>
        </a:prstGeom>
        <a:solidFill>
          <a:schemeClr val="accent1">
            <a:lumMod val="20000"/>
            <a:lumOff val="80000"/>
          </a:schemeClr>
        </a:solidFill>
        <a:ln w="9525" cmpd="sng">
          <a:solidFill>
            <a:schemeClr val="accent1">
              <a:lumMod val="60000"/>
              <a:lumOff val="4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accent2"/>
              </a:solidFill>
              <a:latin typeface="+mj-lt"/>
              <a:cs typeface="Arial" panose="020B0604020202020204" pitchFamily="34" charset="0"/>
            </a:rPr>
            <a:t>If</a:t>
          </a:r>
          <a:r>
            <a:rPr lang="en-AU" sz="1000" b="1" baseline="0">
              <a:solidFill>
                <a:schemeClr val="accent2"/>
              </a:solidFill>
              <a:latin typeface="+mj-lt"/>
              <a:cs typeface="Arial" panose="020B0604020202020204" pitchFamily="34" charset="0"/>
            </a:rPr>
            <a:t> you find this model useful please like my posts!</a:t>
          </a:r>
        </a:p>
        <a:p>
          <a:endParaRPr lang="en-AU" sz="1000" b="1">
            <a:solidFill>
              <a:schemeClr val="tx1">
                <a:lumMod val="50000"/>
                <a:lumOff val="50000"/>
              </a:schemeClr>
            </a:solidFill>
            <a:latin typeface="+mj-lt"/>
            <a:cs typeface="Arial" panose="020B0604020202020204" pitchFamily="34" charset="0"/>
          </a:endParaRPr>
        </a:p>
        <a:p>
          <a:r>
            <a:rPr lang="en-AU" sz="1000" b="1">
              <a:solidFill>
                <a:schemeClr val="tx1">
                  <a:lumMod val="50000"/>
                  <a:lumOff val="50000"/>
                </a:schemeClr>
              </a:solidFill>
              <a:latin typeface="+mj-lt"/>
              <a:cs typeface="Arial" panose="020B0604020202020204" pitchFamily="34" charset="0"/>
            </a:rPr>
            <a:t>DISCLAIMER: </a:t>
          </a:r>
          <a:r>
            <a:rPr lang="en-AU" sz="1000" b="0">
              <a:solidFill>
                <a:schemeClr val="tx1">
                  <a:lumMod val="50000"/>
                  <a:lumOff val="50000"/>
                </a:schemeClr>
              </a:solidFill>
              <a:latin typeface="+mj-lt"/>
              <a:cs typeface="Arial" panose="020B0604020202020204" pitchFamily="34" charset="0"/>
            </a:rPr>
            <a:t>This spreadsheet</a:t>
          </a:r>
          <a:r>
            <a:rPr lang="en-AU" sz="1000" b="0" baseline="0">
              <a:solidFill>
                <a:schemeClr val="tx1">
                  <a:lumMod val="50000"/>
                  <a:lumOff val="50000"/>
                </a:schemeClr>
              </a:solidFill>
              <a:latin typeface="+mj-lt"/>
              <a:cs typeface="Arial" panose="020B0604020202020204" pitchFamily="34" charset="0"/>
            </a:rPr>
            <a:t> is provided free of charge as a demonstration spreadsheet for non business household use by theExcelFactor.com.   It is provided without waranty as to accuracy or fitness for purpose for the user's situation and</a:t>
          </a:r>
          <a:r>
            <a:rPr lang="en-AU" sz="1000" b="0" u="sng" baseline="0">
              <a:solidFill>
                <a:schemeClr val="tx1">
                  <a:lumMod val="50000"/>
                  <a:lumOff val="50000"/>
                </a:schemeClr>
              </a:solidFill>
              <a:latin typeface="+mj-lt"/>
              <a:cs typeface="Arial" panose="020B0604020202020204" pitchFamily="34" charset="0"/>
            </a:rPr>
            <a:t> </a:t>
          </a:r>
          <a:r>
            <a:rPr lang="en-AU" sz="1000" b="1" u="none" baseline="0">
              <a:solidFill>
                <a:schemeClr val="tx1">
                  <a:lumMod val="50000"/>
                  <a:lumOff val="50000"/>
                </a:schemeClr>
              </a:solidFill>
              <a:latin typeface="+mj-lt"/>
              <a:cs typeface="Arial" panose="020B0604020202020204" pitchFamily="34" charset="0"/>
            </a:rPr>
            <a:t>not to be relied upon and downloaded and used soley at your own risk. </a:t>
          </a:r>
          <a:endParaRPr lang="en-AU" sz="1000" b="1" u="none">
            <a:solidFill>
              <a:schemeClr val="tx1">
                <a:lumMod val="50000"/>
                <a:lumOff val="50000"/>
              </a:schemeClr>
            </a:solidFill>
            <a:latin typeface="+mj-lt"/>
            <a:cs typeface="Arial" panose="020B0604020202020204" pitchFamily="34" charset="0"/>
          </a:endParaRPr>
        </a:p>
      </xdr:txBody>
    </xdr:sp>
    <xdr:clientData/>
  </xdr:twoCellAnchor>
  <xdr:twoCellAnchor editAs="oneCell">
    <xdr:from>
      <xdr:col>1</xdr:col>
      <xdr:colOff>57150</xdr:colOff>
      <xdr:row>0</xdr:row>
      <xdr:rowOff>0</xdr:rowOff>
    </xdr:from>
    <xdr:to>
      <xdr:col>3</xdr:col>
      <xdr:colOff>419100</xdr:colOff>
      <xdr:row>7</xdr:row>
      <xdr:rowOff>14288</xdr:rowOff>
    </xdr:to>
    <xdr:pic>
      <xdr:nvPicPr>
        <xdr:cNvPr id="95" name="Picture 94">
          <a:extLst>
            <a:ext uri="{FF2B5EF4-FFF2-40B4-BE49-F238E27FC236}">
              <a16:creationId xmlns:a16="http://schemas.microsoft.com/office/drawing/2014/main" id="{3E22E15E-D9CB-4E31-97DC-086D060E4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1933575" cy="966788"/>
        </a:xfrm>
        <a:prstGeom prst="rect">
          <a:avLst/>
        </a:prstGeom>
      </xdr:spPr>
    </xdr:pic>
    <xdr:clientData/>
  </xdr:twoCellAnchor>
  <xdr:oneCellAnchor>
    <xdr:from>
      <xdr:col>0</xdr:col>
      <xdr:colOff>76200</xdr:colOff>
      <xdr:row>7</xdr:row>
      <xdr:rowOff>2</xdr:rowOff>
    </xdr:from>
    <xdr:ext cx="3200399" cy="468013"/>
    <xdr:sp macro="" textlink="">
      <xdr:nvSpPr>
        <xdr:cNvPr id="97" name="Rectangle 96">
          <a:extLst>
            <a:ext uri="{FF2B5EF4-FFF2-40B4-BE49-F238E27FC236}">
              <a16:creationId xmlns:a16="http://schemas.microsoft.com/office/drawing/2014/main" id="{FAE327ED-DF2E-438B-94B8-8AF690A5CEA3}"/>
            </a:ext>
          </a:extLst>
        </xdr:cNvPr>
        <xdr:cNvSpPr/>
      </xdr:nvSpPr>
      <xdr:spPr>
        <a:xfrm>
          <a:off x="76200" y="952502"/>
          <a:ext cx="3200399" cy="468013"/>
        </a:xfrm>
        <a:prstGeom prst="rect">
          <a:avLst/>
        </a:prstGeom>
        <a:noFill/>
      </xdr:spPr>
      <xdr:txBody>
        <a:bodyPr wrap="square" lIns="91440" tIns="45720" rIns="91440" bIns="45720">
          <a:spAutoFit/>
        </a:bodyPr>
        <a:lstStyle/>
        <a:p>
          <a:pPr algn="ctr"/>
          <a:r>
            <a:rPr lang="en-US" sz="2400" b="1" cap="none" spc="0">
              <a:ln w="22225">
                <a:solidFill>
                  <a:schemeClr val="accent2"/>
                </a:solidFill>
                <a:prstDash val="solid"/>
              </a:ln>
              <a:solidFill>
                <a:schemeClr val="accent2">
                  <a:lumMod val="40000"/>
                  <a:lumOff val="60000"/>
                </a:schemeClr>
              </a:solidFill>
              <a:effectLst/>
            </a:rPr>
            <a:t>Household</a:t>
          </a:r>
          <a:r>
            <a:rPr lang="en-US" sz="2400" b="1" cap="none" spc="0" baseline="0">
              <a:ln w="22225">
                <a:solidFill>
                  <a:schemeClr val="accent2"/>
                </a:solidFill>
                <a:prstDash val="solid"/>
              </a:ln>
              <a:solidFill>
                <a:schemeClr val="accent2">
                  <a:lumMod val="40000"/>
                  <a:lumOff val="60000"/>
                </a:schemeClr>
              </a:solidFill>
              <a:effectLst/>
            </a:rPr>
            <a:t> Solar Model</a:t>
          </a:r>
          <a:endParaRPr lang="en-US" sz="2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0</xdr:colOff>
      <xdr:row>31</xdr:row>
      <xdr:rowOff>190499</xdr:rowOff>
    </xdr:from>
    <xdr:to>
      <xdr:col>7</xdr:col>
      <xdr:colOff>66675</xdr:colOff>
      <xdr:row>41</xdr:row>
      <xdr:rowOff>9525</xdr:rowOff>
    </xdr:to>
    <xdr:sp macro="" textlink="">
      <xdr:nvSpPr>
        <xdr:cNvPr id="98" name="TextBox 97">
          <a:extLst>
            <a:ext uri="{FF2B5EF4-FFF2-40B4-BE49-F238E27FC236}">
              <a16:creationId xmlns:a16="http://schemas.microsoft.com/office/drawing/2014/main" id="{4CD5F00D-3C9C-4D5C-A3CD-94D8B7E072BD}"/>
            </a:ext>
          </a:extLst>
        </xdr:cNvPr>
        <xdr:cNvSpPr txBox="1"/>
      </xdr:nvSpPr>
      <xdr:spPr>
        <a:xfrm>
          <a:off x="142875" y="6324599"/>
          <a:ext cx="5324475" cy="1724026"/>
        </a:xfrm>
        <a:prstGeom prst="rect">
          <a:avLst/>
        </a:prstGeom>
        <a:solidFill>
          <a:schemeClr val="accent6">
            <a:lumMod val="20000"/>
            <a:lumOff val="80000"/>
          </a:schemeClr>
        </a:solidFill>
        <a:ln w="9525" cmpd="sng">
          <a:solidFill>
            <a:schemeClr val="accent6">
              <a:lumMod val="60000"/>
              <a:lumOff val="4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AU" sz="1100" b="1">
              <a:solidFill>
                <a:schemeClr val="tx1">
                  <a:lumMod val="50000"/>
                  <a:lumOff val="50000"/>
                </a:schemeClr>
              </a:solidFill>
              <a:latin typeface="+mj-lt"/>
              <a:cs typeface="Arial" panose="020B0604020202020204" pitchFamily="34" charset="0"/>
            </a:rPr>
            <a:t>Comments:</a:t>
          </a:r>
        </a:p>
        <a:p>
          <a:pPr marL="171450" indent="-171450">
            <a:buFont typeface="Arial" panose="020B0604020202020204" pitchFamily="34" charset="0"/>
            <a:buChar char="•"/>
          </a:pPr>
          <a:r>
            <a:rPr lang="en-AU" sz="1100" b="0">
              <a:solidFill>
                <a:schemeClr val="tx1">
                  <a:lumMod val="50000"/>
                  <a:lumOff val="50000"/>
                </a:schemeClr>
              </a:solidFill>
              <a:latin typeface="+mj-lt"/>
              <a:cs typeface="Arial" panose="020B0604020202020204" pitchFamily="34" charset="0"/>
            </a:rPr>
            <a:t>Estimating</a:t>
          </a:r>
          <a:r>
            <a:rPr lang="en-AU" sz="1100" b="0" baseline="0">
              <a:solidFill>
                <a:schemeClr val="tx1">
                  <a:lumMod val="50000"/>
                  <a:lumOff val="50000"/>
                </a:schemeClr>
              </a:solidFill>
              <a:latin typeface="+mj-lt"/>
              <a:cs typeface="Arial" panose="020B0604020202020204" pitchFamily="34" charset="0"/>
            </a:rPr>
            <a:t> Solar Performance is a bit tricky.  For me, this info came from Origin Energy but to estimate yourself start with your sunny day yield from your bill or app and then make assumptions on the percentage of rainy or cloudy days by month taking into account seasons so in a summer month say it's if 10% rainy so say your sunny day yield is 30 kWh x 90% sunny = 27 kWh average </a:t>
          </a:r>
        </a:p>
        <a:p>
          <a:pPr marL="171450" indent="-171450">
            <a:buFont typeface="Arial" panose="020B0604020202020204" pitchFamily="34" charset="0"/>
            <a:buChar char="•"/>
          </a:pPr>
          <a:r>
            <a:rPr lang="en-AU" sz="1100" b="0" baseline="0">
              <a:solidFill>
                <a:schemeClr val="tx1">
                  <a:lumMod val="50000"/>
                  <a:lumOff val="50000"/>
                </a:schemeClr>
              </a:solidFill>
              <a:latin typeface="+mj-lt"/>
              <a:cs typeface="Arial" panose="020B0604020202020204" pitchFamily="34" charset="0"/>
            </a:rPr>
            <a:t>Estimated Daily Usage again is from your bills </a:t>
          </a:r>
        </a:p>
        <a:p>
          <a:pPr marL="171450" indent="-171450">
            <a:buFont typeface="Arial" panose="020B0604020202020204" pitchFamily="34" charset="0"/>
            <a:buChar char="•"/>
          </a:pPr>
          <a:r>
            <a:rPr lang="en-AU" sz="1100" b="0" baseline="0">
              <a:solidFill>
                <a:schemeClr val="tx1">
                  <a:lumMod val="50000"/>
                  <a:lumOff val="50000"/>
                </a:schemeClr>
              </a:solidFill>
              <a:latin typeface="+mj-lt"/>
              <a:cs typeface="Arial" panose="020B0604020202020204" pitchFamily="34" charset="0"/>
            </a:rPr>
            <a:t>Estimated % daylight hours is also a guess but think about timing of pool filters, cooking, hot water, house cooling and heating and make an educated guess</a:t>
          </a:r>
          <a:endParaRPr lang="en-AU" sz="1100" b="0" u="none">
            <a:solidFill>
              <a:schemeClr val="tx1">
                <a:lumMod val="50000"/>
                <a:lumOff val="50000"/>
              </a:schemeClr>
            </a:solidFill>
            <a:latin typeface="+mj-lt"/>
            <a:cs typeface="Arial" panose="020B0604020202020204" pitchFamily="34" charset="0"/>
          </a:endParaRPr>
        </a:p>
      </xdr:txBody>
    </xdr:sp>
    <xdr:clientData/>
  </xdr:twoCellAnchor>
  <xdr:twoCellAnchor>
    <xdr:from>
      <xdr:col>4</xdr:col>
      <xdr:colOff>581025</xdr:colOff>
      <xdr:row>7</xdr:row>
      <xdr:rowOff>104775</xdr:rowOff>
    </xdr:from>
    <xdr:to>
      <xdr:col>7</xdr:col>
      <xdr:colOff>57150</xdr:colOff>
      <xdr:row>8</xdr:row>
      <xdr:rowOff>171450</xdr:rowOff>
    </xdr:to>
    <xdr:sp macro="" textlink="">
      <xdr:nvSpPr>
        <xdr:cNvPr id="99" name="TextBox 98">
          <a:extLst>
            <a:ext uri="{FF2B5EF4-FFF2-40B4-BE49-F238E27FC236}">
              <a16:creationId xmlns:a16="http://schemas.microsoft.com/office/drawing/2014/main" id="{9B234F41-79BF-4DD7-994A-EBDFF925881F}"/>
            </a:ext>
          </a:extLst>
        </xdr:cNvPr>
        <xdr:cNvSpPr txBox="1"/>
      </xdr:nvSpPr>
      <xdr:spPr>
        <a:xfrm>
          <a:off x="3314700" y="1057275"/>
          <a:ext cx="2143125" cy="257175"/>
        </a:xfrm>
        <a:prstGeom prst="rect">
          <a:avLst/>
        </a:prstGeom>
        <a:solidFill>
          <a:schemeClr val="accent6">
            <a:lumMod val="20000"/>
            <a:lumOff val="80000"/>
          </a:schemeClr>
        </a:solidFill>
        <a:ln w="9525" cmpd="sng">
          <a:solidFill>
            <a:schemeClr val="accent6">
              <a:lumMod val="60000"/>
              <a:lumOff val="4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buFont typeface="Arial" panose="020B0604020202020204" pitchFamily="34" charset="0"/>
            <a:buNone/>
          </a:pPr>
          <a:r>
            <a:rPr lang="en-AU" sz="1000" b="1">
              <a:solidFill>
                <a:schemeClr val="tx1">
                  <a:lumMod val="50000"/>
                  <a:lumOff val="50000"/>
                </a:schemeClr>
              </a:solidFill>
              <a:latin typeface="+mj-lt"/>
              <a:cs typeface="Arial" panose="020B0604020202020204" pitchFamily="34" charset="0"/>
            </a:rPr>
            <a:t>Enter into light green shaded cells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DAE6-DBED-4109-A5BE-3ABD8D6E331F}">
  <sheetPr codeName="Sheet1">
    <tabColor theme="9" tint="-0.249977111117893"/>
    <pageSetUpPr fitToPage="1"/>
  </sheetPr>
  <dimension ref="B1:Q32"/>
  <sheetViews>
    <sheetView showGridLines="0" tabSelected="1" workbookViewId="0">
      <selection activeCell="J24" sqref="J24"/>
    </sheetView>
  </sheetViews>
  <sheetFormatPr defaultRowHeight="15" x14ac:dyDescent="0.25"/>
  <cols>
    <col min="1" max="1" width="2.140625" style="6" customWidth="1"/>
    <col min="2" max="2" width="9.140625" style="6" customWidth="1"/>
    <col min="3" max="3" width="14.42578125" style="6" customWidth="1"/>
    <col min="4" max="4" width="18.140625" style="6" customWidth="1"/>
    <col min="5" max="5" width="14" style="6" customWidth="1"/>
    <col min="6" max="6" width="13.85546875" style="6" customWidth="1"/>
    <col min="7" max="7" width="12.140625" style="6" customWidth="1"/>
    <col min="8" max="8" width="2.42578125" style="6" customWidth="1"/>
    <col min="9" max="9" width="2.28515625" style="6" customWidth="1"/>
    <col min="10" max="10" width="39.28515625" style="6" customWidth="1"/>
    <col min="11" max="11" width="9.140625" style="6"/>
    <col min="12" max="12" width="9.140625" style="6" customWidth="1"/>
    <col min="13" max="13" width="14.5703125" style="6" customWidth="1"/>
    <col min="14" max="14" width="14" style="6" customWidth="1"/>
    <col min="15" max="15" width="29.28515625" style="6" customWidth="1"/>
    <col min="16" max="16" width="14.140625" style="6" customWidth="1"/>
    <col min="17" max="17" width="13.42578125" style="6" customWidth="1"/>
    <col min="18" max="18" width="14.28515625" style="6" customWidth="1"/>
    <col min="19" max="16384" width="9.140625" style="6"/>
  </cols>
  <sheetData>
    <row r="1" spans="2:17" ht="3" customHeight="1" x14ac:dyDescent="0.25"/>
    <row r="2" spans="2:17" ht="3" customHeight="1" x14ac:dyDescent="0.25"/>
    <row r="3" spans="2:17" ht="3" customHeight="1" x14ac:dyDescent="0.25"/>
    <row r="4" spans="2:17" ht="21" x14ac:dyDescent="0.35">
      <c r="J4" s="7" t="s">
        <v>33</v>
      </c>
    </row>
    <row r="5" spans="2:17" x14ac:dyDescent="0.25">
      <c r="J5" s="8" t="s">
        <v>28</v>
      </c>
      <c r="K5" s="3">
        <v>30.536000000000001</v>
      </c>
    </row>
    <row r="6" spans="2:17" x14ac:dyDescent="0.25">
      <c r="J6" s="9" t="s">
        <v>40</v>
      </c>
      <c r="K6" s="4">
        <v>0</v>
      </c>
      <c r="L6" s="48" t="s">
        <v>42</v>
      </c>
    </row>
    <row r="7" spans="2:17" x14ac:dyDescent="0.25">
      <c r="J7" s="9" t="s">
        <v>41</v>
      </c>
      <c r="K7" s="5">
        <v>0.01</v>
      </c>
      <c r="L7" s="48" t="s">
        <v>43</v>
      </c>
    </row>
    <row r="8" spans="2:17" x14ac:dyDescent="0.25">
      <c r="J8" s="9" t="s">
        <v>25</v>
      </c>
      <c r="K8" s="3">
        <v>151.25</v>
      </c>
    </row>
    <row r="9" spans="2:17" x14ac:dyDescent="0.25">
      <c r="J9" s="9" t="s">
        <v>26</v>
      </c>
      <c r="K9" s="3">
        <v>23</v>
      </c>
      <c r="Q9" s="10"/>
    </row>
    <row r="10" spans="2:17" x14ac:dyDescent="0.25">
      <c r="J10" s="9" t="s">
        <v>27</v>
      </c>
      <c r="K10" s="3">
        <v>91</v>
      </c>
    </row>
    <row r="11" spans="2:17" ht="21" x14ac:dyDescent="0.35">
      <c r="B11" s="7" t="s">
        <v>22</v>
      </c>
      <c r="J11" s="11" t="s">
        <v>29</v>
      </c>
      <c r="K11" s="12">
        <f>K10*D25</f>
        <v>1286.74</v>
      </c>
    </row>
    <row r="12" spans="2:17" ht="45" x14ac:dyDescent="0.25">
      <c r="B12" s="13"/>
      <c r="C12" s="14" t="s">
        <v>37</v>
      </c>
      <c r="D12" s="14" t="s">
        <v>38</v>
      </c>
      <c r="E12" s="14" t="s">
        <v>39</v>
      </c>
      <c r="F12" s="14" t="s">
        <v>35</v>
      </c>
      <c r="G12" s="15" t="s">
        <v>36</v>
      </c>
    </row>
    <row r="13" spans="2:17" x14ac:dyDescent="0.25">
      <c r="B13" s="16" t="s">
        <v>9</v>
      </c>
      <c r="C13" s="1">
        <v>27.47</v>
      </c>
      <c r="D13" s="1">
        <v>16</v>
      </c>
      <c r="E13" s="2">
        <v>0.65</v>
      </c>
      <c r="F13" s="17">
        <f>D13*E13</f>
        <v>10.4</v>
      </c>
      <c r="G13" s="17">
        <f>C13-F13</f>
        <v>17.07</v>
      </c>
    </row>
    <row r="14" spans="2:17" ht="21" x14ac:dyDescent="0.35">
      <c r="B14" s="16" t="s">
        <v>10</v>
      </c>
      <c r="C14" s="1">
        <v>25.88</v>
      </c>
      <c r="D14" s="1">
        <v>13.52</v>
      </c>
      <c r="E14" s="2">
        <v>0.65</v>
      </c>
      <c r="F14" s="17">
        <f t="shared" ref="F14:F25" si="0">D14*E14</f>
        <v>8.7880000000000003</v>
      </c>
      <c r="G14" s="17">
        <f t="shared" ref="G14:G23" si="1">C14-F14</f>
        <v>17.091999999999999</v>
      </c>
      <c r="J14" s="18" t="s">
        <v>7</v>
      </c>
      <c r="K14" s="19"/>
      <c r="L14" s="19"/>
      <c r="M14" s="19"/>
      <c r="N14" s="19"/>
      <c r="O14" s="19"/>
    </row>
    <row r="15" spans="2:17" ht="21" x14ac:dyDescent="0.25">
      <c r="B15" s="16" t="s">
        <v>11</v>
      </c>
      <c r="C15" s="1">
        <v>24.53</v>
      </c>
      <c r="D15" s="1">
        <v>13.52</v>
      </c>
      <c r="E15" s="2">
        <v>0.6</v>
      </c>
      <c r="F15" s="17">
        <f t="shared" si="0"/>
        <v>8.1120000000000001</v>
      </c>
      <c r="G15" s="17">
        <f t="shared" si="1"/>
        <v>16.417999999999999</v>
      </c>
      <c r="I15" s="19"/>
      <c r="J15" s="20"/>
      <c r="K15" s="57" t="s">
        <v>5</v>
      </c>
      <c r="L15" s="57" t="s">
        <v>6</v>
      </c>
      <c r="M15" s="57" t="s">
        <v>8</v>
      </c>
      <c r="N15" s="57" t="s">
        <v>44</v>
      </c>
      <c r="O15" s="58" t="str">
        <f>"$/Bill Cycle of "&amp;K10&amp;" days"</f>
        <v>$/Bill Cycle of 91 days</v>
      </c>
    </row>
    <row r="16" spans="2:17" x14ac:dyDescent="0.25">
      <c r="B16" s="16" t="s">
        <v>12</v>
      </c>
      <c r="C16" s="1">
        <v>21.41</v>
      </c>
      <c r="D16" s="1">
        <v>13.52</v>
      </c>
      <c r="E16" s="2">
        <v>0.5</v>
      </c>
      <c r="F16" s="17">
        <f t="shared" si="0"/>
        <v>6.76</v>
      </c>
      <c r="G16" s="17">
        <f t="shared" si="1"/>
        <v>14.65</v>
      </c>
      <c r="I16" s="19"/>
      <c r="J16" s="21" t="s">
        <v>32</v>
      </c>
      <c r="K16" s="22">
        <f>E27</f>
        <v>6.3629999999999995</v>
      </c>
      <c r="L16" s="23">
        <f>K5/100</f>
        <v>0.30536000000000002</v>
      </c>
      <c r="M16" s="24">
        <f>K16*L16</f>
        <v>1.94300568</v>
      </c>
      <c r="N16" s="52">
        <f>K16*$K$10</f>
        <v>579.0329999999999</v>
      </c>
      <c r="O16" s="25">
        <f>M16*$K$10</f>
        <v>176.81351688000001</v>
      </c>
    </row>
    <row r="17" spans="2:15" x14ac:dyDescent="0.25">
      <c r="B17" s="16" t="s">
        <v>13</v>
      </c>
      <c r="C17" s="1">
        <v>19.170000000000002</v>
      </c>
      <c r="D17" s="1">
        <v>13.52</v>
      </c>
      <c r="E17" s="2">
        <v>0.5</v>
      </c>
      <c r="F17" s="17">
        <f t="shared" si="0"/>
        <v>6.76</v>
      </c>
      <c r="G17" s="17">
        <f t="shared" si="1"/>
        <v>12.410000000000002</v>
      </c>
      <c r="I17" s="19"/>
      <c r="J17" s="26" t="s">
        <v>23</v>
      </c>
      <c r="K17" s="27">
        <f>F25</f>
        <v>7.777000000000001</v>
      </c>
      <c r="L17" s="23">
        <v>0</v>
      </c>
      <c r="M17" s="24">
        <f>K17*L17</f>
        <v>0</v>
      </c>
      <c r="N17" s="53">
        <f t="shared" ref="N17:N18" si="2">K17*$K$10</f>
        <v>707.70700000000011</v>
      </c>
      <c r="O17" s="25">
        <f>M17*$K$10</f>
        <v>0</v>
      </c>
    </row>
    <row r="18" spans="2:15" x14ac:dyDescent="0.25">
      <c r="B18" s="16" t="s">
        <v>14</v>
      </c>
      <c r="C18" s="1">
        <v>17.52</v>
      </c>
      <c r="D18" s="1">
        <v>13.52</v>
      </c>
      <c r="E18" s="2">
        <v>0.45</v>
      </c>
      <c r="F18" s="17">
        <f t="shared" si="0"/>
        <v>6.0839999999999996</v>
      </c>
      <c r="G18" s="17">
        <f t="shared" si="1"/>
        <v>11.436</v>
      </c>
      <c r="I18" s="19"/>
      <c r="J18" s="17" t="str">
        <f>IF(K18&lt;0,"Excess Solar Yield @ Feed In Tariff","Yield Deficit @ Grid Usage")</f>
        <v>Excess Solar Yield @ Feed In Tariff</v>
      </c>
      <c r="K18" s="49">
        <f>E29</f>
        <v>-15.773</v>
      </c>
      <c r="L18" s="50">
        <f>IF(K18&lt;0,K9/100,K5/100)</f>
        <v>0.23</v>
      </c>
      <c r="M18" s="24">
        <f>K18*L18</f>
        <v>-3.6277900000000001</v>
      </c>
      <c r="N18" s="54">
        <f t="shared" si="2"/>
        <v>-1435.3430000000001</v>
      </c>
      <c r="O18" s="25">
        <f>M18*$K$10</f>
        <v>-330.12889000000001</v>
      </c>
    </row>
    <row r="19" spans="2:15" x14ac:dyDescent="0.25">
      <c r="B19" s="16" t="s">
        <v>15</v>
      </c>
      <c r="C19" s="1">
        <v>17.93</v>
      </c>
      <c r="D19" s="1">
        <v>16</v>
      </c>
      <c r="E19" s="2">
        <v>0.45</v>
      </c>
      <c r="F19" s="17">
        <f t="shared" si="0"/>
        <v>7.2</v>
      </c>
      <c r="G19" s="17">
        <f t="shared" si="1"/>
        <v>10.73</v>
      </c>
      <c r="I19" s="19"/>
      <c r="J19" s="17" t="s">
        <v>31</v>
      </c>
      <c r="K19" s="28"/>
      <c r="L19" s="24">
        <f>K8/100</f>
        <v>1.5125</v>
      </c>
      <c r="M19" s="24">
        <f>L19</f>
        <v>1.5125</v>
      </c>
      <c r="N19" s="55"/>
      <c r="O19" s="25">
        <f>M19*$K$10</f>
        <v>137.63749999999999</v>
      </c>
    </row>
    <row r="20" spans="2:15" x14ac:dyDescent="0.25">
      <c r="B20" s="16" t="s">
        <v>16</v>
      </c>
      <c r="C20" s="1">
        <v>21.73</v>
      </c>
      <c r="D20" s="1">
        <v>16</v>
      </c>
      <c r="E20" s="2">
        <v>0.45</v>
      </c>
      <c r="F20" s="17">
        <f t="shared" si="0"/>
        <v>7.2</v>
      </c>
      <c r="G20" s="17">
        <f t="shared" si="1"/>
        <v>14.530000000000001</v>
      </c>
      <c r="I20" s="19"/>
      <c r="J20" s="17" t="s">
        <v>2</v>
      </c>
      <c r="K20" s="29"/>
      <c r="L20" s="29"/>
      <c r="M20" s="24">
        <f>IF(K7&lt;&gt;0,-(K16*K5/100+K8/100)*K7,-K16*K5/100*K6)</f>
        <v>-3.4555056799999997E-2</v>
      </c>
      <c r="N20" s="56"/>
      <c r="O20" s="25">
        <f>M20*$K$10</f>
        <v>-3.1445101687999997</v>
      </c>
    </row>
    <row r="21" spans="2:15" x14ac:dyDescent="0.25">
      <c r="B21" s="16" t="s">
        <v>17</v>
      </c>
      <c r="C21" s="1">
        <v>25.39</v>
      </c>
      <c r="D21" s="1">
        <v>13.52</v>
      </c>
      <c r="E21" s="2">
        <v>0.5</v>
      </c>
      <c r="F21" s="17">
        <f t="shared" si="0"/>
        <v>6.76</v>
      </c>
      <c r="G21" s="17">
        <f t="shared" si="1"/>
        <v>18.630000000000003</v>
      </c>
      <c r="I21" s="19"/>
      <c r="J21" s="30" t="s">
        <v>3</v>
      </c>
      <c r="K21" s="29"/>
      <c r="L21" s="29"/>
      <c r="M21" s="31">
        <f>SUM(M16:M20)</f>
        <v>-0.20683937680000014</v>
      </c>
      <c r="N21" s="56"/>
      <c r="O21" s="32">
        <f>SUM(O16:O20)</f>
        <v>-18.822383288800015</v>
      </c>
    </row>
    <row r="22" spans="2:15" x14ac:dyDescent="0.25">
      <c r="B22" s="16" t="s">
        <v>18</v>
      </c>
      <c r="C22" s="1">
        <v>26.67</v>
      </c>
      <c r="D22" s="1">
        <v>13.52</v>
      </c>
      <c r="E22" s="2">
        <v>0.55000000000000004</v>
      </c>
      <c r="F22" s="17">
        <f t="shared" si="0"/>
        <v>7.4359999999999999</v>
      </c>
      <c r="G22" s="17">
        <f t="shared" si="1"/>
        <v>19.234000000000002</v>
      </c>
      <c r="I22" s="19"/>
      <c r="J22" s="19"/>
      <c r="K22" s="19"/>
      <c r="L22" s="19"/>
      <c r="M22" s="19"/>
      <c r="N22" s="19"/>
      <c r="O22" s="19"/>
    </row>
    <row r="23" spans="2:15" x14ac:dyDescent="0.25">
      <c r="B23" s="16" t="s">
        <v>19</v>
      </c>
      <c r="C23" s="1">
        <v>27.67</v>
      </c>
      <c r="D23" s="1">
        <v>13.52</v>
      </c>
      <c r="E23" s="2">
        <v>0.6</v>
      </c>
      <c r="F23" s="17">
        <f t="shared" si="0"/>
        <v>8.1120000000000001</v>
      </c>
      <c r="G23" s="17">
        <f t="shared" si="1"/>
        <v>19.558</v>
      </c>
      <c r="I23" s="19"/>
    </row>
    <row r="24" spans="2:15" x14ac:dyDescent="0.25">
      <c r="B24" s="16" t="s">
        <v>20</v>
      </c>
      <c r="C24" s="1">
        <v>27.17</v>
      </c>
      <c r="D24" s="1">
        <v>13.52</v>
      </c>
      <c r="E24" s="2">
        <v>0.65</v>
      </c>
      <c r="F24" s="17">
        <f t="shared" si="0"/>
        <v>8.7880000000000003</v>
      </c>
      <c r="G24" s="17">
        <f>C24-F24</f>
        <v>18.382000000000001</v>
      </c>
    </row>
    <row r="25" spans="2:15" x14ac:dyDescent="0.25">
      <c r="B25" s="16" t="s">
        <v>21</v>
      </c>
      <c r="C25" s="33">
        <f>ROUND(AVERAGE(C13:C24),2)</f>
        <v>23.55</v>
      </c>
      <c r="D25" s="34">
        <f t="shared" ref="D25:G25" si="3">ROUND(AVERAGE(D13:D24),2)</f>
        <v>14.14</v>
      </c>
      <c r="E25" s="35">
        <f t="shared" si="3"/>
        <v>0.55000000000000004</v>
      </c>
      <c r="F25" s="36">
        <f t="shared" si="0"/>
        <v>7.777000000000001</v>
      </c>
      <c r="G25" s="34">
        <f t="shared" si="3"/>
        <v>15.85</v>
      </c>
    </row>
    <row r="26" spans="2:15" x14ac:dyDescent="0.25">
      <c r="L26" s="37" t="s">
        <v>24</v>
      </c>
      <c r="M26" s="38"/>
      <c r="N26" s="38"/>
    </row>
    <row r="27" spans="2:15" x14ac:dyDescent="0.25">
      <c r="D27" s="42" t="s">
        <v>34</v>
      </c>
      <c r="E27" s="43">
        <f>D25-F25</f>
        <v>6.3629999999999995</v>
      </c>
      <c r="F27" s="6" t="s">
        <v>5</v>
      </c>
      <c r="L27" s="39" t="s">
        <v>0</v>
      </c>
      <c r="M27" s="40"/>
      <c r="N27" s="41">
        <f>(K16*K10)*K5/100</f>
        <v>176.81351687999998</v>
      </c>
    </row>
    <row r="28" spans="2:15" x14ac:dyDescent="0.25">
      <c r="L28" s="39" t="s">
        <v>1</v>
      </c>
      <c r="M28" s="40"/>
      <c r="N28" s="41">
        <f>K10*K8/100</f>
        <v>137.63749999999999</v>
      </c>
    </row>
    <row r="29" spans="2:15" x14ac:dyDescent="0.25">
      <c r="D29" s="51" t="str">
        <f>IF(E29&lt;0,"Excess Solar Yield","Yield Deficit")</f>
        <v>Excess Solar Yield</v>
      </c>
      <c r="E29" s="44">
        <f>IF(F25-C25&lt;0,F25-C25,F25-C25)</f>
        <v>-15.773</v>
      </c>
      <c r="F29" s="6" t="s">
        <v>5</v>
      </c>
      <c r="L29" s="39" t="s">
        <v>2</v>
      </c>
      <c r="M29" s="40"/>
      <c r="N29" s="41">
        <f>IF(K7&lt;&gt;0,-(N27+N28)*K7,-N27*K6)</f>
        <v>-3.1445101688000001</v>
      </c>
    </row>
    <row r="30" spans="2:15" x14ac:dyDescent="0.25">
      <c r="L30" s="39" t="s">
        <v>4</v>
      </c>
      <c r="M30" s="40"/>
      <c r="N30" s="41">
        <f>M18*K10</f>
        <v>-330.12889000000001</v>
      </c>
    </row>
    <row r="31" spans="2:15" x14ac:dyDescent="0.25">
      <c r="L31" s="45" t="s">
        <v>3</v>
      </c>
      <c r="M31" s="46"/>
      <c r="N31" s="47">
        <f>SUM(N27:N30)</f>
        <v>-18.82238328880004</v>
      </c>
    </row>
    <row r="32" spans="2:15" x14ac:dyDescent="0.25">
      <c r="L32" s="45" t="s">
        <v>30</v>
      </c>
      <c r="M32" s="46"/>
      <c r="N32" s="41">
        <f>N31-O21</f>
        <v>0</v>
      </c>
    </row>
  </sheetData>
  <sheetProtection sheet="1" objects="1" scenarios="1"/>
  <phoneticPr fontId="5" type="noConversion"/>
  <conditionalFormatting sqref="L18:M18 O18">
    <cfRule type="expression" dxfId="2" priority="3">
      <formula>$K$18&lt;0</formula>
    </cfRule>
  </conditionalFormatting>
  <conditionalFormatting sqref="E29">
    <cfRule type="expression" dxfId="1" priority="1">
      <formula>$E$29&gt;0</formula>
    </cfRule>
    <cfRule type="expression" dxfId="0" priority="2">
      <formula>$E$29&lt;0</formula>
    </cfRule>
  </conditionalFormatting>
  <pageMargins left="0.24" right="0.27" top="0.31" bottom="0.48" header="0.17" footer="0.17"/>
  <pageSetup paperSize="9" scale="74" orientation="landscape" horizontalDpi="0" verticalDpi="0" r:id="rId1"/>
  <headerFooter>
    <oddFooter>&amp;L&amp;F&amp;C&amp;P of &amp;N&amp;R&amp;D &amp;T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D104CCAE267447A2492B3746967A44" ma:contentTypeVersion="11" ma:contentTypeDescription="Create a new document." ma:contentTypeScope="" ma:versionID="63c705a39be3a75e8c83de03d3a3254b">
  <xsd:schema xmlns:xsd="http://www.w3.org/2001/XMLSchema" xmlns:xs="http://www.w3.org/2001/XMLSchema" xmlns:p="http://schemas.microsoft.com/office/2006/metadata/properties" xmlns:ns3="a77933b5-4b39-4d7f-8a2c-75a2a1543e42" xmlns:ns4="85bfccf1-9951-46cd-8e01-998a94da1fc6" targetNamespace="http://schemas.microsoft.com/office/2006/metadata/properties" ma:root="true" ma:fieldsID="10705ca9b7889763d9f88e7af15eef76" ns3:_="" ns4:_="">
    <xsd:import namespace="a77933b5-4b39-4d7f-8a2c-75a2a1543e42"/>
    <xsd:import namespace="85bfccf1-9951-46cd-8e01-998a94da1f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933b5-4b39-4d7f-8a2c-75a2a1543e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fccf1-9951-46cd-8e01-998a94da1fc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1538D3-B485-41DC-B019-35FC3C413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6476E0-E8B4-4593-8E50-6E7F1C7E3E14}">
  <ds:schemaRefs>
    <ds:schemaRef ds:uri="http://schemas.microsoft.com/sharepoint/v3/contenttype/forms"/>
  </ds:schemaRefs>
</ds:datastoreItem>
</file>

<file path=customXml/itemProps3.xml><?xml version="1.0" encoding="utf-8"?>
<ds:datastoreItem xmlns:ds="http://schemas.openxmlformats.org/officeDocument/2006/customXml" ds:itemID="{296A0ECB-8ACE-4F7D-9196-969A40945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933b5-4b39-4d7f-8a2c-75a2a1543e42"/>
    <ds:schemaRef ds:uri="85bfccf1-9951-46cd-8e01-998a94da1f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theExcelFactor.com Solar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John Hackwood</cp:lastModifiedBy>
  <cp:lastPrinted>2019-11-15T02:50:17Z</cp:lastPrinted>
  <dcterms:created xsi:type="dcterms:W3CDTF">2019-11-14T03:00:58Z</dcterms:created>
  <dcterms:modified xsi:type="dcterms:W3CDTF">2019-11-15T04:24:44Z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0x01010038D104CCAE267447A2492B3746967A44</vt:lpwstr>
  </property>
</Properties>
</file>